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Cursos\Sector Primario\"/>
    </mc:Choice>
  </mc:AlternateContent>
  <bookViews>
    <workbookView xWindow="-105" yWindow="-105" windowWidth="19425" windowHeight="10425"/>
  </bookViews>
  <sheets>
    <sheet name="PM" sheetId="1" r:id="rId1"/>
  </sheets>
  <externalReferences>
    <externalReference r:id="rId2"/>
  </externalReferences>
  <definedNames>
    <definedName name="DAINPA_NO_AGASPE">PM!$D$16</definedName>
    <definedName name="DAIPA_AGASPE">PM!$D$10</definedName>
    <definedName name="IAR_UMA423">PM!$D$5</definedName>
    <definedName name="IEPA_AGASPE">PM!$D$8</definedName>
    <definedName name="INPA_NO_AGASPE">PM!$D$15</definedName>
    <definedName name="INR_AGASPE_NOAGASPE">PM!$B$117</definedName>
    <definedName name="IPA_AGASPE">PM!$D$6</definedName>
    <definedName name="IR_AGASPE">PM!$B$94</definedName>
    <definedName name="IT_IT">PM!$D$4</definedName>
    <definedName name="num_socios">PM!$D$7</definedName>
    <definedName name="PF_AGASPE">PM!$D$13</definedName>
    <definedName name="PF_NO_AGASPE">PM!$D$19</definedName>
    <definedName name="PTU_AGASPE">PM!$D$12</definedName>
    <definedName name="PTU_NO_AGASPE">PM!$D$18</definedName>
    <definedName name="UFINPA_NOAGASPE">PM!$B$72</definedName>
    <definedName name="UFIPA_AGASPE">PM!$B$50</definedName>
    <definedName name="UFT">PM!$B$27</definedName>
    <definedName name="UMA_ANUAL">PM!$G$11</definedName>
    <definedName name="UMA_DIARIA">[1]Hoja5PF!$L$3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F40" i="1" s="1"/>
  <c r="D106" i="1"/>
  <c r="C83" i="1"/>
  <c r="G61" i="1"/>
  <c r="G64" i="1" s="1"/>
  <c r="G66" i="1" s="1"/>
  <c r="G68" i="1" s="1"/>
  <c r="G70" i="1" s="1"/>
  <c r="F61" i="1"/>
  <c r="F64" i="1" s="1"/>
  <c r="F66" i="1" s="1"/>
  <c r="F68" i="1" s="1"/>
  <c r="F70" i="1" s="1"/>
  <c r="C61" i="1"/>
  <c r="C64" i="1" s="1"/>
  <c r="C66" i="1" s="1"/>
  <c r="B61" i="1"/>
  <c r="B64" i="1" s="1"/>
  <c r="B66" i="1" s="1"/>
  <c r="B68" i="1" s="1"/>
  <c r="H39" i="1"/>
  <c r="H42" i="1" s="1"/>
  <c r="H44" i="1" s="1"/>
  <c r="H46" i="1" s="1"/>
  <c r="H48" i="1" s="1"/>
  <c r="G39" i="1"/>
  <c r="G42" i="1" s="1"/>
  <c r="G44" i="1" s="1"/>
  <c r="G46" i="1" s="1"/>
  <c r="G48" i="1" s="1"/>
  <c r="D39" i="1"/>
  <c r="D42" i="1" s="1"/>
  <c r="D44" i="1" s="1"/>
  <c r="B39" i="1"/>
  <c r="D8" i="1"/>
  <c r="E105" i="1" s="1"/>
  <c r="F113" i="1"/>
  <c r="F115" i="1" s="1"/>
  <c r="F108" i="1"/>
  <c r="F85" i="1"/>
  <c r="F88" i="1" s="1"/>
  <c r="F90" i="1" s="1"/>
  <c r="F92" i="1" s="1"/>
  <c r="E85" i="1"/>
  <c r="E88" i="1" s="1"/>
  <c r="E90" i="1" s="1"/>
  <c r="D17" i="1"/>
  <c r="E15" i="1" l="1"/>
  <c r="C39" i="1"/>
  <c r="E106" i="1"/>
  <c r="E62" i="1"/>
  <c r="D82" i="1"/>
  <c r="D83" i="1"/>
  <c r="E61" i="1"/>
  <c r="F39" i="1"/>
  <c r="F42" i="1" s="1"/>
  <c r="E6" i="1"/>
  <c r="F5" i="1" s="1"/>
  <c r="D5" i="1"/>
  <c r="E64" i="1" l="1"/>
  <c r="D66" i="1" s="1"/>
  <c r="C68" i="1" s="1"/>
  <c r="B70" i="1" s="1"/>
  <c r="B72" i="1" s="1"/>
  <c r="C26" i="1" s="1"/>
  <c r="D105" i="1"/>
  <c r="D108" i="1" s="1"/>
  <c r="C82" i="1"/>
  <c r="C85" i="1" s="1"/>
  <c r="E44" i="1"/>
  <c r="D46" i="1" s="1"/>
  <c r="D109" i="1"/>
  <c r="B42" i="1"/>
  <c r="B44" i="1" s="1"/>
  <c r="B46" i="1" s="1"/>
  <c r="D9" i="1"/>
  <c r="D11" i="1" s="1"/>
  <c r="D111" i="1" l="1"/>
  <c r="C86" i="1"/>
  <c r="C88" i="1" s="1"/>
  <c r="B48" i="1"/>
  <c r="B50" i="1" s="1"/>
  <c r="C105" i="1" l="1"/>
  <c r="C108" i="1" s="1"/>
  <c r="C111" i="1" s="1"/>
  <c r="C113" i="1" s="1"/>
  <c r="B82" i="1"/>
  <c r="B85" i="1" s="1"/>
  <c r="B88" i="1" s="1"/>
  <c r="B90" i="1" s="1"/>
  <c r="B92" i="1" s="1"/>
  <c r="B94" i="1" s="1"/>
  <c r="B126" i="1" s="1"/>
  <c r="B26" i="1"/>
  <c r="B27" i="1" s="1"/>
  <c r="B105" i="1" s="1"/>
  <c r="B108" i="1" s="1"/>
  <c r="B111" i="1" s="1"/>
  <c r="B113" i="1" s="1"/>
  <c r="B115" i="1" l="1"/>
  <c r="B117" i="1" s="1"/>
  <c r="C126" i="1" l="1"/>
  <c r="B128" i="1" s="1"/>
</calcChain>
</file>

<file path=xl/sharedStrings.xml><?xml version="1.0" encoding="utf-8"?>
<sst xmlns="http://schemas.openxmlformats.org/spreadsheetml/2006/main" count="93" uniqueCount="47">
  <si>
    <t>PERSONA MORAL</t>
  </si>
  <si>
    <t>Ingresos Totales</t>
  </si>
  <si>
    <t>Ingresos Agaspe</t>
  </si>
  <si>
    <t>Ingresos Exentos</t>
  </si>
  <si>
    <t>Ingresos Gravados</t>
  </si>
  <si>
    <t>Deducciones Autorizadas Agaspe</t>
  </si>
  <si>
    <t>Utilidad Actividades Agaspe</t>
  </si>
  <si>
    <t>PTU Pagada Actividades Agaspe</t>
  </si>
  <si>
    <t>Pérdidas Fiscales Actividades Agaspe</t>
  </si>
  <si>
    <t>Ingresos Otras Actividades</t>
  </si>
  <si>
    <t>Deducciones Otras Actividades</t>
  </si>
  <si>
    <t>Utilidad Otras Actividades</t>
  </si>
  <si>
    <t>PTU Pagada Otras Actividades</t>
  </si>
  <si>
    <t>Pérdidas Fiscales Otras Actividades</t>
  </si>
  <si>
    <t>UFT</t>
  </si>
  <si>
    <t>UFIPA</t>
  </si>
  <si>
    <t>UFINPA</t>
  </si>
  <si>
    <t>IPA</t>
  </si>
  <si>
    <t>INPA</t>
  </si>
  <si>
    <t>IEPA</t>
  </si>
  <si>
    <t>IT</t>
  </si>
  <si>
    <t>DAIPA</t>
  </si>
  <si>
    <t>DAINPA</t>
  </si>
  <si>
    <t>PTU'</t>
  </si>
  <si>
    <t>PF'</t>
  </si>
  <si>
    <t>PTU''</t>
  </si>
  <si>
    <t>PF''</t>
  </si>
  <si>
    <t>IR</t>
  </si>
  <si>
    <t>IAR</t>
  </si>
  <si>
    <t>TIPM</t>
  </si>
  <si>
    <t>FRIPM</t>
  </si>
  <si>
    <t>INR</t>
  </si>
  <si>
    <t>ICE</t>
  </si>
  <si>
    <t>Exclusividad</t>
  </si>
  <si>
    <t>Ingresos 423 umas</t>
  </si>
  <si>
    <t>UMA Diaria</t>
  </si>
  <si>
    <t>UMA Mensual</t>
  </si>
  <si>
    <t>UMA Anual</t>
  </si>
  <si>
    <t>Número de Socios</t>
  </si>
  <si>
    <t>A. Determinación de la utilidad fiscal total.</t>
  </si>
  <si>
    <t>B. Determinación de la utilidad fiscal de ingresos propios de actividades agrícolas, ganaderas, silvícolas o pesqueras</t>
  </si>
  <si>
    <t>C. Determinación de la utilidad fiscal de ingresos no propios de actividades agrícolas, ganaderas, silvícolas o pesqueras</t>
  </si>
  <si>
    <t>F. Determinación del ISR a cargo</t>
  </si>
  <si>
    <t>No Exclusividad</t>
  </si>
  <si>
    <t>D. Determinación del ISR sobre la utilidad fiscal sujeta a reducción, con reducción del ISR</t>
  </si>
  <si>
    <t>E. Determinación del ISR no reducido</t>
  </si>
  <si>
    <t>3.8.1.  Determinación del ISR de las personas morales del régimen de actividades agrícolas, ganaderas, silvícolas o pesqueras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</si>
</sst>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44450</xdr:rowOff>
    </xdr:from>
    <xdr:to>
      <xdr:col>6</xdr:col>
      <xdr:colOff>349250</xdr:colOff>
      <xdr:row>77</xdr:row>
      <xdr:rowOff>126837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A8096D-AADA-4808-BB20-C859B0BED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185900"/>
          <a:ext cx="5842000" cy="450687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12700</xdr:colOff>
      <xdr:row>97</xdr:row>
      <xdr:rowOff>19050</xdr:rowOff>
    </xdr:from>
    <xdr:to>
      <xdr:col>5</xdr:col>
      <xdr:colOff>698500</xdr:colOff>
      <xdr:row>100</xdr:row>
      <xdr:rowOff>83194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68B6FD-FC40-4AD9-8308-1EC56D87A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17392650"/>
          <a:ext cx="5019675" cy="635644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0</xdr:colOff>
      <xdr:row>120</xdr:row>
      <xdr:rowOff>44450</xdr:rowOff>
    </xdr:from>
    <xdr:to>
      <xdr:col>2</xdr:col>
      <xdr:colOff>787400</xdr:colOff>
      <xdr:row>122</xdr:row>
      <xdr:rowOff>154489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3DDB4D-22A7-420D-A767-51E6D2659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90000"/>
          <a:ext cx="2609850" cy="47833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 w="38100">
          <a:solidFill>
            <a:schemeClr val="tx1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0</xdr:colOff>
      <xdr:row>22</xdr:row>
      <xdr:rowOff>57151</xdr:rowOff>
    </xdr:from>
    <xdr:to>
      <xdr:col>2</xdr:col>
      <xdr:colOff>777875</xdr:colOff>
      <xdr:row>24</xdr:row>
      <xdr:rowOff>82232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16485EC-FFB0-4D06-B073-3C33889BB6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60350" b="81233"/>
        <a:stretch/>
      </xdr:blipFill>
      <xdr:spPr>
        <a:xfrm>
          <a:off x="0" y="4292601"/>
          <a:ext cx="2571750" cy="39338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0</xdr:colOff>
      <xdr:row>30</xdr:row>
      <xdr:rowOff>123825</xdr:rowOff>
    </xdr:from>
    <xdr:to>
      <xdr:col>7</xdr:col>
      <xdr:colOff>301625</xdr:colOff>
      <xdr:row>34</xdr:row>
      <xdr:rowOff>89478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C5C9122-4FAF-4B73-8E13-D0397A46EE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6383" b="50254"/>
        <a:stretch/>
      </xdr:blipFill>
      <xdr:spPr>
        <a:xfrm>
          <a:off x="0" y="6226175"/>
          <a:ext cx="6438900" cy="702252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0</xdr:colOff>
      <xdr:row>53</xdr:row>
      <xdr:rowOff>50800</xdr:rowOff>
    </xdr:from>
    <xdr:to>
      <xdr:col>6</xdr:col>
      <xdr:colOff>419100</xdr:colOff>
      <xdr:row>56</xdr:row>
      <xdr:rowOff>128745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01D5A95-49E9-4E82-AF81-2CBDAAFC54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47065" b="20466"/>
        <a:stretch/>
      </xdr:blipFill>
      <xdr:spPr>
        <a:xfrm>
          <a:off x="0" y="10490200"/>
          <a:ext cx="5911850" cy="63039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%20ISR%20PF%20AGA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ISR 2016"/>
      <sheetName val="Anual"/>
      <sheetName val="Tablas 2016"/>
      <sheetName val="Hoja1"/>
      <sheetName val="Hoja2"/>
      <sheetName val="Hoja3"/>
      <sheetName val="Hoja4"/>
      <sheetName val="imcp"/>
      <sheetName val="isef"/>
      <sheetName val="OK"/>
      <sheetName val="Hoja7 (2)"/>
      <sheetName val="Hoja5PM"/>
      <sheetName val="Hoja13PM"/>
      <sheetName val="Hoja5PF"/>
      <sheetName val="Hoja13 PF"/>
      <sheetName val="Hoja6"/>
      <sheetName val="Hoja7"/>
      <sheetName val="Hoja8"/>
      <sheetName val="Hoja14"/>
      <sheetName val="Hoja9"/>
      <sheetName val="Hoja10"/>
      <sheetName val="Hoja11"/>
      <sheetName val="Hoja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L3">
            <v>96.22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zoomScaleNormal="100" workbookViewId="0">
      <selection activeCell="K21" sqref="K21"/>
    </sheetView>
  </sheetViews>
  <sheetFormatPr baseColWidth="10" defaultColWidth="11.42578125" defaultRowHeight="15" x14ac:dyDescent="0.25"/>
  <cols>
    <col min="1" max="1" width="13" style="2" customWidth="1"/>
    <col min="2" max="2" width="12.7109375" style="2" bestFit="1" customWidth="1"/>
    <col min="3" max="3" width="12.7109375" style="1" bestFit="1" customWidth="1"/>
    <col min="4" max="4" width="12.85546875" style="1" bestFit="1" customWidth="1"/>
    <col min="5" max="6" width="13.7109375" style="1" bestFit="1" customWidth="1"/>
    <col min="7" max="7" width="9.140625" style="2" bestFit="1" customWidth="1"/>
    <col min="8" max="8" width="7.140625" style="2" customWidth="1"/>
    <col min="9" max="9" width="11.42578125" style="2"/>
    <col min="10" max="10" width="31.42578125" style="2" bestFit="1" customWidth="1"/>
    <col min="11" max="16384" width="11.42578125" style="2"/>
  </cols>
  <sheetData>
    <row r="1" spans="1:9" x14ac:dyDescent="0.25">
      <c r="A1" s="5" t="s">
        <v>46</v>
      </c>
    </row>
    <row r="2" spans="1:9" x14ac:dyDescent="0.25">
      <c r="A2" s="5"/>
    </row>
    <row r="3" spans="1:9" x14ac:dyDescent="0.25">
      <c r="A3" s="42" t="s">
        <v>0</v>
      </c>
      <c r="B3" s="43"/>
      <c r="C3" s="43"/>
      <c r="D3" s="44"/>
    </row>
    <row r="4" spans="1:9" x14ac:dyDescent="0.25">
      <c r="A4" s="22" t="s">
        <v>1</v>
      </c>
      <c r="C4" s="2"/>
      <c r="D4" s="23">
        <f>+IPA_AGASPE+INPA_NO_AGASPE</f>
        <v>41000000</v>
      </c>
    </row>
    <row r="5" spans="1:9" x14ac:dyDescent="0.25">
      <c r="A5" s="22" t="s">
        <v>34</v>
      </c>
      <c r="C5" s="2"/>
      <c r="D5" s="24">
        <f>+IF(D6&gt;(423*UMA_ANUAL),(423*UMA_ANUAL),D6)</f>
        <v>14847756.84</v>
      </c>
      <c r="E5" s="6" t="s">
        <v>33</v>
      </c>
      <c r="F5" s="33" t="str">
        <f>+IF(E6&gt;=0.9,"La persona moral TIENE EXCLUSIVIDAD, y por lo tanto DEBE tributar en términos del artículo 74  de la LISR","La persona moral no tiene EXCLUSIVIDAD y por lo tanto NO DEBE tributar en términos del artículo 74 de la LISR")</f>
        <v>La persona moral TIENE EXCLUSIVIDAD, y por lo tanto DEBE tributar en términos del artículo 74  de la LISR</v>
      </c>
      <c r="G5" s="34"/>
      <c r="H5" s="34"/>
      <c r="I5" s="35"/>
    </row>
    <row r="6" spans="1:9" x14ac:dyDescent="0.25">
      <c r="A6" s="22" t="s">
        <v>2</v>
      </c>
      <c r="C6" s="2"/>
      <c r="D6" s="24">
        <v>40000000</v>
      </c>
      <c r="E6" s="21">
        <f>+D6/D4</f>
        <v>0.97560975609756095</v>
      </c>
      <c r="F6" s="36"/>
      <c r="G6" s="37"/>
      <c r="H6" s="37"/>
      <c r="I6" s="38"/>
    </row>
    <row r="7" spans="1:9" x14ac:dyDescent="0.25">
      <c r="A7" s="22" t="s">
        <v>38</v>
      </c>
      <c r="C7" s="2"/>
      <c r="D7" s="24">
        <v>10</v>
      </c>
      <c r="E7" s="21"/>
      <c r="F7" s="39"/>
      <c r="G7" s="40"/>
      <c r="H7" s="40"/>
      <c r="I7" s="41"/>
    </row>
    <row r="8" spans="1:9" x14ac:dyDescent="0.25">
      <c r="A8" s="22" t="s">
        <v>3</v>
      </c>
      <c r="C8" s="2"/>
      <c r="D8" s="24">
        <f>+IF(D6&gt;(20*num_socios*UMA_ANUAL),(20*num_socios*UMA_ANUAL),D6)</f>
        <v>7020216</v>
      </c>
      <c r="E8" s="2"/>
    </row>
    <row r="9" spans="1:9" x14ac:dyDescent="0.25">
      <c r="A9" s="22" t="s">
        <v>4</v>
      </c>
      <c r="C9" s="2"/>
      <c r="D9" s="24">
        <f>+D6-D8</f>
        <v>32979784</v>
      </c>
      <c r="E9" s="2"/>
      <c r="F9" s="5" t="s">
        <v>35</v>
      </c>
      <c r="G9" s="8">
        <v>96.22</v>
      </c>
    </row>
    <row r="10" spans="1:9" x14ac:dyDescent="0.25">
      <c r="A10" s="22" t="s">
        <v>5</v>
      </c>
      <c r="C10" s="2"/>
      <c r="D10" s="24">
        <v>22000000</v>
      </c>
      <c r="E10" s="2"/>
      <c r="F10" s="5" t="s">
        <v>36</v>
      </c>
      <c r="G10" s="8">
        <v>2925.09</v>
      </c>
    </row>
    <row r="11" spans="1:9" x14ac:dyDescent="0.25">
      <c r="A11" s="22" t="s">
        <v>6</v>
      </c>
      <c r="C11" s="2"/>
      <c r="D11" s="24">
        <f>+D9-D10</f>
        <v>10979784</v>
      </c>
      <c r="E11" s="2"/>
      <c r="F11" s="5" t="s">
        <v>37</v>
      </c>
      <c r="G11" s="8">
        <v>35101.08</v>
      </c>
    </row>
    <row r="12" spans="1:9" x14ac:dyDescent="0.25">
      <c r="A12" s="22" t="s">
        <v>7</v>
      </c>
      <c r="C12" s="2"/>
      <c r="D12" s="24">
        <v>0</v>
      </c>
    </row>
    <row r="13" spans="1:9" x14ac:dyDescent="0.25">
      <c r="A13" s="22" t="s">
        <v>8</v>
      </c>
      <c r="C13" s="2"/>
      <c r="D13" s="24">
        <v>0</v>
      </c>
    </row>
    <row r="14" spans="1:9" x14ac:dyDescent="0.25">
      <c r="C14" s="2"/>
      <c r="D14" s="8"/>
      <c r="E14" s="6" t="s">
        <v>43</v>
      </c>
    </row>
    <row r="15" spans="1:9" x14ac:dyDescent="0.25">
      <c r="A15" s="29" t="s">
        <v>9</v>
      </c>
      <c r="B15" s="29"/>
      <c r="C15" s="29"/>
      <c r="D15" s="30">
        <v>1000000</v>
      </c>
      <c r="E15" s="21">
        <f>+INPA_NO_AGASPE/IT_IT</f>
        <v>2.4390243902439025E-2</v>
      </c>
    </row>
    <row r="16" spans="1:9" x14ac:dyDescent="0.25">
      <c r="A16" s="29" t="s">
        <v>10</v>
      </c>
      <c r="B16" s="29"/>
      <c r="C16" s="29"/>
      <c r="D16" s="30">
        <v>50000</v>
      </c>
    </row>
    <row r="17" spans="1:8" x14ac:dyDescent="0.25">
      <c r="A17" s="29" t="s">
        <v>11</v>
      </c>
      <c r="B17" s="29"/>
      <c r="C17" s="29"/>
      <c r="D17" s="30">
        <f>+D15-D16</f>
        <v>950000</v>
      </c>
    </row>
    <row r="18" spans="1:8" x14ac:dyDescent="0.25">
      <c r="A18" s="29" t="s">
        <v>12</v>
      </c>
      <c r="B18" s="29"/>
      <c r="C18" s="29"/>
      <c r="D18" s="30">
        <v>0</v>
      </c>
    </row>
    <row r="19" spans="1:8" x14ac:dyDescent="0.25">
      <c r="A19" s="29" t="s">
        <v>13</v>
      </c>
      <c r="B19" s="29"/>
      <c r="C19" s="29"/>
      <c r="D19" s="30">
        <v>0</v>
      </c>
    </row>
    <row r="22" spans="1:8" s="4" customFormat="1" x14ac:dyDescent="0.25">
      <c r="A22" s="74" t="s">
        <v>39</v>
      </c>
      <c r="B22" s="75"/>
      <c r="C22" s="75"/>
      <c r="D22" s="1"/>
      <c r="E22" s="3"/>
      <c r="F22" s="3"/>
    </row>
    <row r="23" spans="1:8" s="4" customFormat="1" x14ac:dyDescent="0.25">
      <c r="C23" s="3"/>
      <c r="D23" s="3"/>
      <c r="E23" s="3"/>
      <c r="F23" s="3"/>
    </row>
    <row r="24" spans="1:8" s="4" customFormat="1" x14ac:dyDescent="0.25">
      <c r="C24" s="3"/>
      <c r="D24" s="3"/>
      <c r="E24" s="3"/>
      <c r="F24" s="3"/>
    </row>
    <row r="25" spans="1:8" s="4" customFormat="1" x14ac:dyDescent="0.25">
      <c r="A25" s="25" t="s">
        <v>14</v>
      </c>
      <c r="B25" s="25" t="s">
        <v>15</v>
      </c>
      <c r="C25" s="25" t="s">
        <v>16</v>
      </c>
      <c r="D25" s="3"/>
      <c r="E25" s="3"/>
      <c r="F25" s="3"/>
    </row>
    <row r="26" spans="1:8" s="4" customFormat="1" x14ac:dyDescent="0.25">
      <c r="A26" s="6" t="s">
        <v>14</v>
      </c>
      <c r="B26" s="8">
        <f>+UFIPA_AGASPE</f>
        <v>14746184</v>
      </c>
      <c r="C26" s="8">
        <f>+B72</f>
        <v>958560</v>
      </c>
      <c r="D26" s="3"/>
      <c r="E26" s="3"/>
      <c r="F26" s="3"/>
    </row>
    <row r="27" spans="1:8" s="4" customFormat="1" x14ac:dyDescent="0.25">
      <c r="A27" s="26" t="s">
        <v>14</v>
      </c>
      <c r="B27" s="54">
        <f>+B26+C26</f>
        <v>15704744</v>
      </c>
      <c r="C27" s="56"/>
      <c r="D27" s="3"/>
      <c r="E27" s="3"/>
      <c r="F27" s="3"/>
    </row>
    <row r="28" spans="1:8" s="4" customFormat="1" x14ac:dyDescent="0.25">
      <c r="A28" s="3"/>
      <c r="B28" s="3"/>
      <c r="C28" s="3"/>
      <c r="D28" s="3"/>
      <c r="E28" s="3"/>
      <c r="F28" s="3"/>
    </row>
    <row r="29" spans="1:8" s="4" customFormat="1" x14ac:dyDescent="0.25">
      <c r="A29" s="3"/>
      <c r="B29" s="3"/>
      <c r="C29" s="3"/>
      <c r="D29" s="3"/>
      <c r="E29" s="3"/>
      <c r="F29" s="3"/>
    </row>
    <row r="30" spans="1:8" s="9" customFormat="1" ht="30.95" customHeight="1" x14ac:dyDescent="0.25">
      <c r="A30" s="79" t="s">
        <v>40</v>
      </c>
      <c r="B30" s="80"/>
      <c r="C30" s="80"/>
      <c r="D30" s="80"/>
      <c r="E30" s="80"/>
      <c r="F30" s="80"/>
      <c r="G30" s="80"/>
      <c r="H30" s="81"/>
    </row>
    <row r="36" spans="1:10" s="9" customFormat="1" x14ac:dyDescent="0.25">
      <c r="A36" s="31" t="s">
        <v>15</v>
      </c>
      <c r="B36" s="31" t="s">
        <v>17</v>
      </c>
      <c r="C36" s="45" t="s">
        <v>19</v>
      </c>
      <c r="D36" s="45" t="s">
        <v>21</v>
      </c>
      <c r="E36" s="45">
        <v>1</v>
      </c>
      <c r="F36" s="27" t="s">
        <v>19</v>
      </c>
      <c r="G36" s="31" t="s">
        <v>23</v>
      </c>
      <c r="H36" s="31" t="s">
        <v>24</v>
      </c>
      <c r="I36" s="10"/>
    </row>
    <row r="37" spans="1:10" s="9" customFormat="1" x14ac:dyDescent="0.25">
      <c r="A37" s="32"/>
      <c r="B37" s="32"/>
      <c r="C37" s="46"/>
      <c r="D37" s="46"/>
      <c r="E37" s="46"/>
      <c r="F37" s="27" t="s">
        <v>20</v>
      </c>
      <c r="G37" s="32"/>
      <c r="H37" s="32"/>
      <c r="I37" s="10"/>
    </row>
    <row r="38" spans="1:10" ht="8.1" customHeight="1" x14ac:dyDescent="0.25">
      <c r="A38" s="5"/>
      <c r="B38" s="11"/>
      <c r="I38" s="12"/>
    </row>
    <row r="39" spans="1:10" x14ac:dyDescent="0.25">
      <c r="A39" s="51" t="s">
        <v>15</v>
      </c>
      <c r="B39" s="50">
        <f>+IPA_AGASPE</f>
        <v>40000000</v>
      </c>
      <c r="C39" s="53">
        <f>+IEPA_AGASPE</f>
        <v>7020216</v>
      </c>
      <c r="D39" s="47">
        <f>+DAIPA_AGASPE</f>
        <v>22000000</v>
      </c>
      <c r="E39" s="50">
        <v>1</v>
      </c>
      <c r="F39" s="8">
        <f>+IEPA_AGASPE</f>
        <v>7020216</v>
      </c>
      <c r="G39" s="50">
        <f>+PTU_AGASPE</f>
        <v>0</v>
      </c>
      <c r="H39" s="47">
        <f>+PF_AGASPE</f>
        <v>0</v>
      </c>
      <c r="I39" s="12"/>
    </row>
    <row r="40" spans="1:10" x14ac:dyDescent="0.25">
      <c r="A40" s="52"/>
      <c r="B40" s="50"/>
      <c r="C40" s="53"/>
      <c r="D40" s="48"/>
      <c r="E40" s="50"/>
      <c r="F40" s="8">
        <f>+IT_IT</f>
        <v>41000000</v>
      </c>
      <c r="G40" s="50"/>
      <c r="H40" s="48"/>
      <c r="I40" s="12"/>
    </row>
    <row r="41" spans="1:10" ht="8.1" customHeight="1" x14ac:dyDescent="0.25">
      <c r="A41" s="5"/>
      <c r="B41" s="13"/>
      <c r="C41" s="8"/>
      <c r="D41" s="8"/>
      <c r="E41" s="8"/>
      <c r="F41" s="8"/>
      <c r="G41" s="9"/>
      <c r="H41" s="9"/>
      <c r="I41" s="12"/>
      <c r="J41" s="14"/>
    </row>
    <row r="42" spans="1:10" x14ac:dyDescent="0.25">
      <c r="A42" s="6" t="s">
        <v>15</v>
      </c>
      <c r="B42" s="57">
        <f>+B39-C39</f>
        <v>32979784</v>
      </c>
      <c r="C42" s="53"/>
      <c r="D42" s="8">
        <f>+D39</f>
        <v>22000000</v>
      </c>
      <c r="E42" s="8">
        <v>1</v>
      </c>
      <c r="F42" s="15">
        <f>+ROUND((F39/F40),4)</f>
        <v>0.17119999999999999</v>
      </c>
      <c r="G42" s="8">
        <f>+G39</f>
        <v>0</v>
      </c>
      <c r="H42" s="8">
        <f>+H39</f>
        <v>0</v>
      </c>
      <c r="I42" s="12"/>
      <c r="J42" s="14"/>
    </row>
    <row r="43" spans="1:10" ht="8.1" customHeight="1" x14ac:dyDescent="0.25">
      <c r="A43" s="5"/>
      <c r="B43" s="9"/>
      <c r="C43" s="8"/>
      <c r="D43" s="8"/>
      <c r="E43" s="8"/>
      <c r="F43" s="8"/>
      <c r="G43" s="9"/>
      <c r="H43" s="9"/>
      <c r="I43" s="12"/>
    </row>
    <row r="44" spans="1:10" x14ac:dyDescent="0.25">
      <c r="A44" s="6" t="s">
        <v>15</v>
      </c>
      <c r="B44" s="57">
        <f>+B42</f>
        <v>32979784</v>
      </c>
      <c r="C44" s="53"/>
      <c r="D44" s="8">
        <f>+D42</f>
        <v>22000000</v>
      </c>
      <c r="E44" s="49">
        <f>+E42-F42</f>
        <v>0.82879999999999998</v>
      </c>
      <c r="F44" s="49"/>
      <c r="G44" s="8">
        <f>+G42</f>
        <v>0</v>
      </c>
      <c r="H44" s="8">
        <f>+H42</f>
        <v>0</v>
      </c>
      <c r="I44" s="12"/>
    </row>
    <row r="45" spans="1:10" ht="8.1" customHeight="1" x14ac:dyDescent="0.25">
      <c r="A45" s="5"/>
      <c r="B45" s="9"/>
      <c r="C45" s="8"/>
      <c r="D45" s="8"/>
      <c r="E45" s="8"/>
      <c r="F45" s="8"/>
      <c r="G45" s="9"/>
      <c r="H45" s="9"/>
      <c r="I45" s="12"/>
    </row>
    <row r="46" spans="1:10" x14ac:dyDescent="0.25">
      <c r="A46" s="6" t="s">
        <v>15</v>
      </c>
      <c r="B46" s="57">
        <f>+B44</f>
        <v>32979784</v>
      </c>
      <c r="C46" s="53"/>
      <c r="D46" s="50">
        <f>+D44*E44</f>
        <v>18233600</v>
      </c>
      <c r="E46" s="50"/>
      <c r="F46" s="50"/>
      <c r="G46" s="8">
        <f>+G44</f>
        <v>0</v>
      </c>
      <c r="H46" s="8">
        <f>+H44</f>
        <v>0</v>
      </c>
      <c r="I46" s="12"/>
    </row>
    <row r="47" spans="1:10" ht="8.1" customHeight="1" x14ac:dyDescent="0.25">
      <c r="A47" s="5"/>
      <c r="B47" s="9"/>
      <c r="C47" s="8"/>
      <c r="D47" s="8"/>
      <c r="E47" s="8"/>
      <c r="F47" s="8"/>
      <c r="G47" s="9"/>
      <c r="H47" s="9"/>
      <c r="I47" s="12"/>
    </row>
    <row r="48" spans="1:10" x14ac:dyDescent="0.25">
      <c r="A48" s="6" t="s">
        <v>15</v>
      </c>
      <c r="B48" s="57">
        <f>+B46-D46</f>
        <v>14746184</v>
      </c>
      <c r="C48" s="58"/>
      <c r="D48" s="58"/>
      <c r="E48" s="58"/>
      <c r="F48" s="53"/>
      <c r="G48" s="8">
        <f>+G46</f>
        <v>0</v>
      </c>
      <c r="H48" s="8">
        <f>+H46</f>
        <v>0</v>
      </c>
      <c r="I48" s="12"/>
    </row>
    <row r="49" spans="1:14" ht="8.1" customHeight="1" x14ac:dyDescent="0.25">
      <c r="A49" s="5"/>
      <c r="B49" s="9"/>
      <c r="C49" s="8"/>
      <c r="D49" s="8"/>
      <c r="E49" s="8"/>
      <c r="F49" s="8"/>
      <c r="G49" s="9"/>
      <c r="H49" s="9"/>
      <c r="I49" s="12"/>
    </row>
    <row r="50" spans="1:14" x14ac:dyDescent="0.25">
      <c r="A50" s="26" t="s">
        <v>15</v>
      </c>
      <c r="B50" s="54">
        <f>+B48-G48-H48</f>
        <v>14746184</v>
      </c>
      <c r="C50" s="55"/>
      <c r="D50" s="55"/>
      <c r="E50" s="55"/>
      <c r="F50" s="55"/>
      <c r="G50" s="55"/>
      <c r="H50" s="56"/>
      <c r="I50" s="12"/>
    </row>
    <row r="51" spans="1:14" x14ac:dyDescent="0.25">
      <c r="A51" s="16"/>
      <c r="B51" s="13"/>
      <c r="C51" s="17"/>
      <c r="D51" s="17"/>
      <c r="E51" s="17"/>
      <c r="F51" s="17"/>
      <c r="G51" s="13"/>
      <c r="H51" s="13"/>
    </row>
    <row r="53" spans="1:14" ht="30.95" customHeight="1" x14ac:dyDescent="0.25">
      <c r="A53" s="79" t="s">
        <v>41</v>
      </c>
      <c r="B53" s="80"/>
      <c r="C53" s="80"/>
      <c r="D53" s="80"/>
      <c r="E53" s="80"/>
      <c r="F53" s="80"/>
      <c r="G53" s="80"/>
    </row>
    <row r="58" spans="1:14" x14ac:dyDescent="0.25">
      <c r="A58" s="31" t="s">
        <v>16</v>
      </c>
      <c r="B58" s="31" t="s">
        <v>18</v>
      </c>
      <c r="C58" s="45" t="s">
        <v>22</v>
      </c>
      <c r="D58" s="45">
        <v>1</v>
      </c>
      <c r="E58" s="27" t="s">
        <v>19</v>
      </c>
      <c r="F58" s="31" t="s">
        <v>25</v>
      </c>
      <c r="G58" s="31" t="s">
        <v>26</v>
      </c>
      <c r="N58" s="5"/>
    </row>
    <row r="59" spans="1:14" x14ac:dyDescent="0.25">
      <c r="A59" s="32"/>
      <c r="B59" s="32"/>
      <c r="C59" s="46"/>
      <c r="D59" s="46"/>
      <c r="E59" s="27" t="s">
        <v>20</v>
      </c>
      <c r="F59" s="32"/>
      <c r="G59" s="32"/>
      <c r="N59" s="5"/>
    </row>
    <row r="60" spans="1:14" ht="7.5" customHeight="1" x14ac:dyDescent="0.25">
      <c r="A60" s="6"/>
      <c r="B60" s="9"/>
      <c r="C60" s="8"/>
      <c r="D60" s="8"/>
      <c r="E60" s="8"/>
      <c r="F60" s="9"/>
      <c r="G60" s="9"/>
      <c r="N60" s="5"/>
    </row>
    <row r="61" spans="1:14" x14ac:dyDescent="0.25">
      <c r="A61" s="51" t="s">
        <v>16</v>
      </c>
      <c r="B61" s="47">
        <f>+INPA_NO_AGASPE</f>
        <v>1000000</v>
      </c>
      <c r="C61" s="47">
        <f>+DAINPA_NO_AGASPE</f>
        <v>50000</v>
      </c>
      <c r="D61" s="47">
        <v>1</v>
      </c>
      <c r="E61" s="8">
        <f>+IEPA_AGASPE</f>
        <v>7020216</v>
      </c>
      <c r="F61" s="47">
        <f>+PTU_NO_AGASPE</f>
        <v>0</v>
      </c>
      <c r="G61" s="47">
        <f>+PF_NO_AGASPE</f>
        <v>0</v>
      </c>
      <c r="N61" s="5"/>
    </row>
    <row r="62" spans="1:14" x14ac:dyDescent="0.25">
      <c r="A62" s="52"/>
      <c r="B62" s="48"/>
      <c r="C62" s="48"/>
      <c r="D62" s="48"/>
      <c r="E62" s="8">
        <f>+IT_IT</f>
        <v>41000000</v>
      </c>
      <c r="F62" s="48"/>
      <c r="G62" s="48"/>
      <c r="N62" s="5"/>
    </row>
    <row r="63" spans="1:14" ht="7.5" customHeight="1" x14ac:dyDescent="0.25">
      <c r="A63" s="6"/>
      <c r="B63" s="9"/>
      <c r="C63" s="8"/>
      <c r="D63" s="8"/>
      <c r="E63" s="8"/>
      <c r="F63" s="9"/>
      <c r="G63" s="9"/>
      <c r="N63" s="5"/>
    </row>
    <row r="64" spans="1:14" x14ac:dyDescent="0.25">
      <c r="A64" s="6" t="s">
        <v>16</v>
      </c>
      <c r="B64" s="18">
        <f>+B61</f>
        <v>1000000</v>
      </c>
      <c r="C64" s="8">
        <f>+C61</f>
        <v>50000</v>
      </c>
      <c r="D64" s="8">
        <v>1</v>
      </c>
      <c r="E64" s="15">
        <f>+ROUND((E61/E62),4)</f>
        <v>0.17119999999999999</v>
      </c>
      <c r="F64" s="8">
        <f>+F61</f>
        <v>0</v>
      </c>
      <c r="G64" s="8">
        <f>+G61</f>
        <v>0</v>
      </c>
      <c r="N64" s="5"/>
    </row>
    <row r="65" spans="1:14" ht="7.5" customHeight="1" x14ac:dyDescent="0.25">
      <c r="A65" s="6"/>
      <c r="B65" s="9"/>
      <c r="C65" s="8"/>
      <c r="D65" s="8"/>
      <c r="E65" s="8"/>
      <c r="F65" s="9"/>
      <c r="G65" s="9"/>
      <c r="N65" s="5"/>
    </row>
    <row r="66" spans="1:14" x14ac:dyDescent="0.25">
      <c r="A66" s="6" t="s">
        <v>16</v>
      </c>
      <c r="B66" s="18">
        <f>+B64</f>
        <v>1000000</v>
      </c>
      <c r="C66" s="8">
        <f>+C64</f>
        <v>50000</v>
      </c>
      <c r="D66" s="68">
        <f>+D64-E64</f>
        <v>0.82879999999999998</v>
      </c>
      <c r="E66" s="69"/>
      <c r="F66" s="8">
        <f>+F64</f>
        <v>0</v>
      </c>
      <c r="G66" s="8">
        <f>+G64</f>
        <v>0</v>
      </c>
      <c r="N66" s="5"/>
    </row>
    <row r="67" spans="1:14" ht="7.5" customHeight="1" x14ac:dyDescent="0.25">
      <c r="A67" s="6"/>
      <c r="B67" s="9"/>
      <c r="C67" s="8"/>
      <c r="D67" s="8"/>
      <c r="E67" s="8"/>
      <c r="F67" s="9"/>
      <c r="G67" s="9"/>
      <c r="N67" s="5"/>
    </row>
    <row r="68" spans="1:14" x14ac:dyDescent="0.25">
      <c r="A68" s="6" t="s">
        <v>16</v>
      </c>
      <c r="B68" s="18">
        <f>+B66</f>
        <v>1000000</v>
      </c>
      <c r="C68" s="57">
        <f>+C66*D66</f>
        <v>41440</v>
      </c>
      <c r="D68" s="58"/>
      <c r="E68" s="53"/>
      <c r="F68" s="8">
        <f>+F66</f>
        <v>0</v>
      </c>
      <c r="G68" s="8">
        <f>+G66</f>
        <v>0</v>
      </c>
      <c r="N68" s="5"/>
    </row>
    <row r="69" spans="1:14" ht="7.5" customHeight="1" x14ac:dyDescent="0.25">
      <c r="A69" s="6"/>
      <c r="B69" s="9"/>
      <c r="C69" s="8"/>
      <c r="D69" s="8"/>
      <c r="E69" s="8"/>
      <c r="F69" s="9"/>
      <c r="G69" s="9"/>
      <c r="N69" s="5"/>
    </row>
    <row r="70" spans="1:14" x14ac:dyDescent="0.25">
      <c r="A70" s="6" t="s">
        <v>16</v>
      </c>
      <c r="B70" s="57">
        <f>+B68-C68</f>
        <v>958560</v>
      </c>
      <c r="C70" s="58"/>
      <c r="D70" s="58"/>
      <c r="E70" s="53"/>
      <c r="F70" s="8">
        <f>+F68</f>
        <v>0</v>
      </c>
      <c r="G70" s="8">
        <f>+G68</f>
        <v>0</v>
      </c>
      <c r="N70" s="5"/>
    </row>
    <row r="71" spans="1:14" ht="7.5" customHeight="1" x14ac:dyDescent="0.25">
      <c r="A71" s="6"/>
      <c r="B71" s="9"/>
      <c r="C71" s="8"/>
      <c r="D71" s="8"/>
      <c r="E71" s="8"/>
      <c r="F71" s="9"/>
      <c r="G71" s="9"/>
    </row>
    <row r="72" spans="1:14" x14ac:dyDescent="0.25">
      <c r="A72" s="26" t="s">
        <v>16</v>
      </c>
      <c r="B72" s="54">
        <f>+B70-F70-G70</f>
        <v>958560</v>
      </c>
      <c r="C72" s="55"/>
      <c r="D72" s="55"/>
      <c r="E72" s="55"/>
      <c r="F72" s="55"/>
      <c r="G72" s="56"/>
      <c r="H72" s="19"/>
    </row>
    <row r="75" spans="1:14" x14ac:dyDescent="0.25">
      <c r="A75" s="79" t="s">
        <v>44</v>
      </c>
      <c r="B75" s="80"/>
      <c r="C75" s="80"/>
      <c r="D75" s="80"/>
      <c r="E75" s="80"/>
      <c r="F75" s="80"/>
      <c r="G75" s="80"/>
    </row>
    <row r="79" spans="1:14" s="6" customFormat="1" x14ac:dyDescent="0.25">
      <c r="A79" s="31" t="s">
        <v>27</v>
      </c>
      <c r="B79" s="31" t="s">
        <v>15</v>
      </c>
      <c r="C79" s="27" t="s">
        <v>28</v>
      </c>
      <c r="D79" s="27" t="s">
        <v>19</v>
      </c>
      <c r="E79" s="45" t="s">
        <v>29</v>
      </c>
      <c r="F79" s="45">
        <v>1</v>
      </c>
      <c r="G79" s="31" t="s">
        <v>30</v>
      </c>
    </row>
    <row r="80" spans="1:14" s="6" customFormat="1" x14ac:dyDescent="0.25">
      <c r="A80" s="32"/>
      <c r="B80" s="32"/>
      <c r="C80" s="27" t="s">
        <v>17</v>
      </c>
      <c r="D80" s="27" t="s">
        <v>19</v>
      </c>
      <c r="E80" s="46"/>
      <c r="F80" s="46"/>
      <c r="G80" s="32"/>
    </row>
    <row r="81" spans="1:8" ht="7.5" customHeight="1" x14ac:dyDescent="0.25"/>
    <row r="82" spans="1:8" x14ac:dyDescent="0.25">
      <c r="A82" s="61" t="s">
        <v>27</v>
      </c>
      <c r="B82" s="50">
        <f>+UFIPA_AGASPE</f>
        <v>14746184</v>
      </c>
      <c r="C82" s="8">
        <f>+IAR_UMA423</f>
        <v>14847756.84</v>
      </c>
      <c r="D82" s="8">
        <f>+IEPA_AGASPE</f>
        <v>7020216</v>
      </c>
      <c r="E82" s="62">
        <v>0.3</v>
      </c>
      <c r="F82" s="50">
        <v>1</v>
      </c>
      <c r="G82" s="63">
        <v>0.3</v>
      </c>
      <c r="H82" s="9"/>
    </row>
    <row r="83" spans="1:8" x14ac:dyDescent="0.25">
      <c r="A83" s="61"/>
      <c r="B83" s="50"/>
      <c r="C83" s="8">
        <f>+IPA_AGASPE</f>
        <v>40000000</v>
      </c>
      <c r="D83" s="8">
        <f>+IEPA_AGASPE</f>
        <v>7020216</v>
      </c>
      <c r="E83" s="62"/>
      <c r="F83" s="50"/>
      <c r="G83" s="63"/>
      <c r="H83" s="9"/>
    </row>
    <row r="84" spans="1:8" ht="7.5" customHeight="1" x14ac:dyDescent="0.25">
      <c r="A84" s="6"/>
      <c r="B84" s="9"/>
      <c r="C84" s="8"/>
      <c r="D84" s="8"/>
      <c r="E84" s="8"/>
      <c r="F84" s="8"/>
      <c r="G84" s="9"/>
      <c r="H84" s="9"/>
    </row>
    <row r="85" spans="1:8" x14ac:dyDescent="0.25">
      <c r="A85" s="61" t="s">
        <v>27</v>
      </c>
      <c r="B85" s="50">
        <f>+B82</f>
        <v>14746184</v>
      </c>
      <c r="C85" s="57">
        <f>+C82-D82</f>
        <v>7827540.8399999999</v>
      </c>
      <c r="D85" s="53"/>
      <c r="E85" s="62">
        <f>+E82</f>
        <v>0.3</v>
      </c>
      <c r="F85" s="64">
        <f>+F82-G82</f>
        <v>0.7</v>
      </c>
      <c r="G85" s="65"/>
      <c r="H85" s="9"/>
    </row>
    <row r="86" spans="1:8" x14ac:dyDescent="0.25">
      <c r="A86" s="61"/>
      <c r="B86" s="50"/>
      <c r="C86" s="57">
        <f>+C83-D83</f>
        <v>32979784</v>
      </c>
      <c r="D86" s="53"/>
      <c r="E86" s="62"/>
      <c r="F86" s="66"/>
      <c r="G86" s="67"/>
      <c r="H86" s="9"/>
    </row>
    <row r="87" spans="1:8" ht="7.5" customHeight="1" x14ac:dyDescent="0.25">
      <c r="A87" s="6"/>
      <c r="B87" s="9"/>
      <c r="C87" s="8"/>
      <c r="D87" s="8"/>
      <c r="E87" s="8"/>
      <c r="F87" s="8"/>
      <c r="G87" s="9"/>
      <c r="H87" s="9"/>
    </row>
    <row r="88" spans="1:8" x14ac:dyDescent="0.25">
      <c r="A88" s="6" t="s">
        <v>27</v>
      </c>
      <c r="B88" s="8">
        <f>+B85</f>
        <v>14746184</v>
      </c>
      <c r="C88" s="68">
        <f>+TRUNC((C85/C86),4)</f>
        <v>0.23730000000000001</v>
      </c>
      <c r="D88" s="69"/>
      <c r="E88" s="20">
        <f>+E85</f>
        <v>0.3</v>
      </c>
      <c r="F88" s="59">
        <f>+F85</f>
        <v>0.7</v>
      </c>
      <c r="G88" s="60"/>
      <c r="H88" s="9"/>
    </row>
    <row r="89" spans="1:8" ht="7.5" customHeight="1" x14ac:dyDescent="0.25">
      <c r="A89" s="6"/>
      <c r="B89" s="9"/>
      <c r="C89" s="8"/>
      <c r="D89" s="8"/>
      <c r="E89" s="8"/>
      <c r="F89" s="8"/>
      <c r="G89" s="9"/>
      <c r="H89" s="9"/>
    </row>
    <row r="90" spans="1:8" x14ac:dyDescent="0.25">
      <c r="A90" s="6" t="s">
        <v>27</v>
      </c>
      <c r="B90" s="57">
        <f>+B88*C88</f>
        <v>3499269.4632000001</v>
      </c>
      <c r="C90" s="58"/>
      <c r="D90" s="53"/>
      <c r="E90" s="20">
        <f>+E88</f>
        <v>0.3</v>
      </c>
      <c r="F90" s="59">
        <f>+F88</f>
        <v>0.7</v>
      </c>
      <c r="G90" s="60"/>
      <c r="H90" s="9"/>
    </row>
    <row r="91" spans="1:8" ht="7.5" customHeight="1" x14ac:dyDescent="0.25">
      <c r="A91" s="6"/>
      <c r="B91" s="9"/>
      <c r="C91" s="8"/>
      <c r="D91" s="8"/>
      <c r="E91" s="8"/>
      <c r="F91" s="8"/>
      <c r="G91" s="9"/>
      <c r="H91" s="9"/>
    </row>
    <row r="92" spans="1:8" x14ac:dyDescent="0.25">
      <c r="A92" s="6" t="s">
        <v>27</v>
      </c>
      <c r="B92" s="57">
        <f>+B90*E90</f>
        <v>1049780.8389600001</v>
      </c>
      <c r="C92" s="58"/>
      <c r="D92" s="58"/>
      <c r="E92" s="53"/>
      <c r="F92" s="59">
        <f>+F90</f>
        <v>0.7</v>
      </c>
      <c r="G92" s="60"/>
      <c r="H92" s="9"/>
    </row>
    <row r="93" spans="1:8" ht="7.5" customHeight="1" x14ac:dyDescent="0.25">
      <c r="A93" s="6"/>
      <c r="B93" s="9"/>
      <c r="C93" s="8"/>
      <c r="D93" s="8"/>
      <c r="E93" s="8"/>
      <c r="F93" s="8"/>
      <c r="G93" s="9"/>
      <c r="H93" s="9"/>
    </row>
    <row r="94" spans="1:8" x14ac:dyDescent="0.25">
      <c r="A94" s="26" t="s">
        <v>27</v>
      </c>
      <c r="B94" s="54">
        <f>+B92*F92</f>
        <v>734846.58727200003</v>
      </c>
      <c r="C94" s="55"/>
      <c r="D94" s="55"/>
      <c r="E94" s="55"/>
      <c r="F94" s="55"/>
      <c r="G94" s="56"/>
      <c r="H94" s="9"/>
    </row>
    <row r="95" spans="1:8" x14ac:dyDescent="0.25">
      <c r="A95" s="9"/>
    </row>
    <row r="97" spans="1:10" ht="14.45" customHeight="1" x14ac:dyDescent="0.25">
      <c r="A97" s="79" t="s">
        <v>45</v>
      </c>
      <c r="B97" s="80"/>
      <c r="C97" s="80"/>
      <c r="D97" s="80"/>
      <c r="E97" s="80"/>
      <c r="F97" s="81"/>
    </row>
    <row r="102" spans="1:10" s="9" customFormat="1" x14ac:dyDescent="0.25">
      <c r="A102" s="70" t="s">
        <v>31</v>
      </c>
      <c r="B102" s="70" t="s">
        <v>14</v>
      </c>
      <c r="C102" s="72" t="s">
        <v>15</v>
      </c>
      <c r="D102" s="28" t="s">
        <v>28</v>
      </c>
      <c r="E102" s="28" t="s">
        <v>19</v>
      </c>
      <c r="F102" s="72" t="s">
        <v>29</v>
      </c>
      <c r="G102" s="6"/>
      <c r="H102" s="6"/>
      <c r="I102" s="6"/>
      <c r="J102" s="6"/>
    </row>
    <row r="103" spans="1:10" s="9" customFormat="1" x14ac:dyDescent="0.25">
      <c r="A103" s="71"/>
      <c r="B103" s="71"/>
      <c r="C103" s="73"/>
      <c r="D103" s="28" t="s">
        <v>17</v>
      </c>
      <c r="E103" s="28" t="s">
        <v>19</v>
      </c>
      <c r="F103" s="73"/>
      <c r="G103" s="6"/>
      <c r="H103" s="6"/>
      <c r="I103" s="6"/>
      <c r="J103" s="6"/>
    </row>
    <row r="104" spans="1:10" ht="7.5" customHeight="1" x14ac:dyDescent="0.25"/>
    <row r="105" spans="1:10" x14ac:dyDescent="0.25">
      <c r="A105" s="51" t="s">
        <v>31</v>
      </c>
      <c r="B105" s="50">
        <f>+UFT</f>
        <v>15704744</v>
      </c>
      <c r="C105" s="50">
        <f>+UFIPA_AGASPE</f>
        <v>14746184</v>
      </c>
      <c r="D105" s="1">
        <f>+IAR_UMA423</f>
        <v>14847756.84</v>
      </c>
      <c r="E105" s="1">
        <f>+IEPA_AGASPE</f>
        <v>7020216</v>
      </c>
      <c r="F105" s="62">
        <v>0.3</v>
      </c>
    </row>
    <row r="106" spans="1:10" x14ac:dyDescent="0.25">
      <c r="A106" s="52"/>
      <c r="B106" s="50"/>
      <c r="C106" s="50"/>
      <c r="D106" s="1">
        <f>+IPA_AGASPE</f>
        <v>40000000</v>
      </c>
      <c r="E106" s="1">
        <f>+IEPA_AGASPE</f>
        <v>7020216</v>
      </c>
      <c r="F106" s="62"/>
    </row>
    <row r="107" spans="1:10" ht="7.5" customHeight="1" x14ac:dyDescent="0.25">
      <c r="A107" s="5"/>
    </row>
    <row r="108" spans="1:10" x14ac:dyDescent="0.25">
      <c r="A108" s="6" t="s">
        <v>31</v>
      </c>
      <c r="B108" s="50">
        <f>+B105</f>
        <v>15704744</v>
      </c>
      <c r="C108" s="50">
        <f>+C105</f>
        <v>14746184</v>
      </c>
      <c r="D108" s="57">
        <f>+D105-E105</f>
        <v>7827540.8399999999</v>
      </c>
      <c r="E108" s="53"/>
      <c r="F108" s="62">
        <f>+F105</f>
        <v>0.3</v>
      </c>
    </row>
    <row r="109" spans="1:10" x14ac:dyDescent="0.25">
      <c r="A109" s="5"/>
      <c r="B109" s="50"/>
      <c r="C109" s="50"/>
      <c r="D109" s="57">
        <f>+D106-E106</f>
        <v>32979784</v>
      </c>
      <c r="E109" s="53"/>
      <c r="F109" s="62"/>
    </row>
    <row r="110" spans="1:10" ht="7.5" customHeight="1" x14ac:dyDescent="0.25">
      <c r="A110" s="5"/>
    </row>
    <row r="111" spans="1:10" x14ac:dyDescent="0.25">
      <c r="A111" s="6" t="s">
        <v>31</v>
      </c>
      <c r="B111" s="1">
        <f>+B108</f>
        <v>15704744</v>
      </c>
      <c r="C111" s="1">
        <f>+C108</f>
        <v>14746184</v>
      </c>
      <c r="D111" s="68">
        <f>+TRUNC((D108/D109),4)</f>
        <v>0.23730000000000001</v>
      </c>
      <c r="E111" s="69"/>
      <c r="F111" s="20">
        <v>0.3</v>
      </c>
    </row>
    <row r="112" spans="1:10" ht="7.5" customHeight="1" x14ac:dyDescent="0.25">
      <c r="A112" s="5"/>
    </row>
    <row r="113" spans="1:6" x14ac:dyDescent="0.25">
      <c r="A113" s="6" t="s">
        <v>31</v>
      </c>
      <c r="B113" s="1">
        <f>+B111</f>
        <v>15704744</v>
      </c>
      <c r="C113" s="57">
        <f>+C111*D111</f>
        <v>3499269.4632000001</v>
      </c>
      <c r="D113" s="58"/>
      <c r="E113" s="53"/>
      <c r="F113" s="20">
        <f>+F111</f>
        <v>0.3</v>
      </c>
    </row>
    <row r="114" spans="1:6" ht="7.5" customHeight="1" x14ac:dyDescent="0.25">
      <c r="A114" s="5"/>
      <c r="D114" s="8"/>
    </row>
    <row r="115" spans="1:6" x14ac:dyDescent="0.25">
      <c r="A115" s="6" t="s">
        <v>31</v>
      </c>
      <c r="B115" s="57">
        <f>+B113-C113</f>
        <v>12205474.536800001</v>
      </c>
      <c r="C115" s="58"/>
      <c r="D115" s="58"/>
      <c r="E115" s="53"/>
      <c r="F115" s="20">
        <f>+F113</f>
        <v>0.3</v>
      </c>
    </row>
    <row r="116" spans="1:6" ht="7.5" customHeight="1" x14ac:dyDescent="0.25">
      <c r="A116" s="5"/>
    </row>
    <row r="117" spans="1:6" x14ac:dyDescent="0.25">
      <c r="A117" s="25" t="s">
        <v>31</v>
      </c>
      <c r="B117" s="76">
        <f>+B115*F115</f>
        <v>3661642.3610400003</v>
      </c>
      <c r="C117" s="77"/>
      <c r="D117" s="77"/>
      <c r="E117" s="77"/>
      <c r="F117" s="78"/>
    </row>
    <row r="120" spans="1:6" x14ac:dyDescent="0.25">
      <c r="A120" s="79" t="s">
        <v>42</v>
      </c>
      <c r="B120" s="80"/>
      <c r="C120" s="80"/>
    </row>
    <row r="124" spans="1:6" s="6" customFormat="1" x14ac:dyDescent="0.25">
      <c r="A124" s="26" t="s">
        <v>32</v>
      </c>
      <c r="B124" s="26" t="s">
        <v>27</v>
      </c>
      <c r="C124" s="28" t="s">
        <v>31</v>
      </c>
      <c r="D124" s="7"/>
      <c r="E124" s="7"/>
      <c r="F124" s="7"/>
    </row>
    <row r="125" spans="1:6" ht="7.5" customHeight="1" x14ac:dyDescent="0.25">
      <c r="A125" s="9"/>
      <c r="B125" s="9"/>
      <c r="C125" s="8"/>
    </row>
    <row r="126" spans="1:6" x14ac:dyDescent="0.25">
      <c r="A126" s="6" t="s">
        <v>32</v>
      </c>
      <c r="B126" s="8">
        <f>+IR_AGASPE</f>
        <v>734846.58727200003</v>
      </c>
      <c r="C126" s="8">
        <f>+INR_AGASPE_NOAGASPE</f>
        <v>3661642.3610400003</v>
      </c>
    </row>
    <row r="127" spans="1:6" ht="7.5" customHeight="1" x14ac:dyDescent="0.25">
      <c r="A127" s="6"/>
      <c r="B127" s="9"/>
      <c r="C127" s="8"/>
    </row>
    <row r="128" spans="1:6" x14ac:dyDescent="0.25">
      <c r="A128" s="25" t="s">
        <v>32</v>
      </c>
      <c r="B128" s="76">
        <f>+B126+C126</f>
        <v>4396488.9483120004</v>
      </c>
      <c r="C128" s="78"/>
    </row>
  </sheetData>
  <mergeCells count="87">
    <mergeCell ref="D61:D62"/>
    <mergeCell ref="F61:F62"/>
    <mergeCell ref="G61:G62"/>
    <mergeCell ref="B48:F48"/>
    <mergeCell ref="C113:E113"/>
    <mergeCell ref="B115:E115"/>
    <mergeCell ref="B117:F117"/>
    <mergeCell ref="B128:C128"/>
    <mergeCell ref="B46:C46"/>
    <mergeCell ref="A97:F97"/>
    <mergeCell ref="A120:C120"/>
    <mergeCell ref="B108:B109"/>
    <mergeCell ref="C108:C109"/>
    <mergeCell ref="D108:E108"/>
    <mergeCell ref="F108:F109"/>
    <mergeCell ref="D109:E109"/>
    <mergeCell ref="D111:E111"/>
    <mergeCell ref="B94:G94"/>
    <mergeCell ref="A75:G75"/>
    <mergeCell ref="A53:G53"/>
    <mergeCell ref="A105:A106"/>
    <mergeCell ref="B105:B106"/>
    <mergeCell ref="C105:C106"/>
    <mergeCell ref="F105:F106"/>
    <mergeCell ref="A22:C22"/>
    <mergeCell ref="B44:C44"/>
    <mergeCell ref="B42:C42"/>
    <mergeCell ref="B27:C27"/>
    <mergeCell ref="A30:H30"/>
    <mergeCell ref="D66:E66"/>
    <mergeCell ref="C68:E68"/>
    <mergeCell ref="B70:E70"/>
    <mergeCell ref="B72:G72"/>
    <mergeCell ref="A61:A62"/>
    <mergeCell ref="B61:B62"/>
    <mergeCell ref="C61:C62"/>
    <mergeCell ref="F90:G90"/>
    <mergeCell ref="A102:A103"/>
    <mergeCell ref="B102:B103"/>
    <mergeCell ref="C102:C103"/>
    <mergeCell ref="F102:F103"/>
    <mergeCell ref="B92:E92"/>
    <mergeCell ref="F92:G92"/>
    <mergeCell ref="A82:A83"/>
    <mergeCell ref="B82:B83"/>
    <mergeCell ref="E82:E83"/>
    <mergeCell ref="F82:F83"/>
    <mergeCell ref="G82:G83"/>
    <mergeCell ref="A85:A86"/>
    <mergeCell ref="B85:B86"/>
    <mergeCell ref="C85:D85"/>
    <mergeCell ref="E85:E86"/>
    <mergeCell ref="F85:G86"/>
    <mergeCell ref="C86:D86"/>
    <mergeCell ref="C88:D88"/>
    <mergeCell ref="F88:G88"/>
    <mergeCell ref="B90:D90"/>
    <mergeCell ref="A79:A80"/>
    <mergeCell ref="B79:B80"/>
    <mergeCell ref="E79:E80"/>
    <mergeCell ref="F79:F80"/>
    <mergeCell ref="G79:G80"/>
    <mergeCell ref="B50:H50"/>
    <mergeCell ref="A58:A59"/>
    <mergeCell ref="B58:B59"/>
    <mergeCell ref="C58:C59"/>
    <mergeCell ref="D58:D59"/>
    <mergeCell ref="F58:F59"/>
    <mergeCell ref="G58:G59"/>
    <mergeCell ref="H39:H40"/>
    <mergeCell ref="E44:F44"/>
    <mergeCell ref="D46:F46"/>
    <mergeCell ref="A39:A40"/>
    <mergeCell ref="B39:B40"/>
    <mergeCell ref="C39:C40"/>
    <mergeCell ref="D39:D40"/>
    <mergeCell ref="E39:E40"/>
    <mergeCell ref="G39:G40"/>
    <mergeCell ref="G36:G37"/>
    <mergeCell ref="H36:H37"/>
    <mergeCell ref="F5:I7"/>
    <mergeCell ref="A3:D3"/>
    <mergeCell ref="A36:A37"/>
    <mergeCell ref="B36:B37"/>
    <mergeCell ref="C36:C37"/>
    <mergeCell ref="D36:D37"/>
    <mergeCell ref="E36:E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PM</vt:lpstr>
      <vt:lpstr>DAINPA_NO_AGASPE</vt:lpstr>
      <vt:lpstr>DAIPA_AGASPE</vt:lpstr>
      <vt:lpstr>IAR_UMA423</vt:lpstr>
      <vt:lpstr>IEPA_AGASPE</vt:lpstr>
      <vt:lpstr>INPA_NO_AGASPE</vt:lpstr>
      <vt:lpstr>INR_AGASPE_NOAGASPE</vt:lpstr>
      <vt:lpstr>IPA_AGASPE</vt:lpstr>
      <vt:lpstr>IR_AGASPE</vt:lpstr>
      <vt:lpstr>IT_IT</vt:lpstr>
      <vt:lpstr>num_socios</vt:lpstr>
      <vt:lpstr>PF_AGASPE</vt:lpstr>
      <vt:lpstr>PF_NO_AGASPE</vt:lpstr>
      <vt:lpstr>PTU_AGASPE</vt:lpstr>
      <vt:lpstr>PTU_NO_AGASPE</vt:lpstr>
      <vt:lpstr>UFINPA_NOAGASPE</vt:lpstr>
      <vt:lpstr>UFIPA_AGASPE</vt:lpstr>
      <vt:lpstr>UFT</vt:lpstr>
      <vt:lpstr>UMA_ANUAL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Beltran</dc:creator>
  <cp:lastModifiedBy>Mario Beltran</cp:lastModifiedBy>
  <dcterms:created xsi:type="dcterms:W3CDTF">2020-06-22T01:51:06Z</dcterms:created>
  <dcterms:modified xsi:type="dcterms:W3CDTF">2022-02-10T05:26:04Z</dcterms:modified>
</cp:coreProperties>
</file>